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GC Personal\Blogs y proyectos de medios\Datos y cálculos\"/>
    </mc:Choice>
  </mc:AlternateContent>
  <xr:revisionPtr revIDLastSave="0" documentId="8_{D3D57C88-214B-491D-A08D-C20E43C0D6D7}" xr6:coauthVersionLast="47" xr6:coauthVersionMax="47" xr10:uidLastSave="{00000000-0000-0000-0000-000000000000}"/>
  <bookViews>
    <workbookView xWindow="57480" yWindow="-120" windowWidth="29040" windowHeight="15720" xr2:uid="{C06F021A-99F3-43BB-9CAD-BE2EC0AB6C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1" l="1"/>
  <c r="K22" i="1"/>
  <c r="L22" i="1" s="1"/>
  <c r="P58" i="1"/>
  <c r="P59" i="1"/>
  <c r="P60" i="1"/>
  <c r="P61" i="1"/>
  <c r="P62" i="1"/>
  <c r="P63" i="1"/>
  <c r="P64" i="1"/>
  <c r="P57" i="1"/>
  <c r="L64" i="1"/>
  <c r="L58" i="1"/>
  <c r="L59" i="1"/>
  <c r="L60" i="1"/>
  <c r="L61" i="1"/>
  <c r="L62" i="1"/>
  <c r="L63" i="1"/>
  <c r="L57" i="1"/>
  <c r="N19" i="1"/>
  <c r="M19" i="1"/>
  <c r="D23" i="1"/>
  <c r="E23" i="1"/>
  <c r="F23" i="1"/>
  <c r="G23" i="1"/>
  <c r="H23" i="1"/>
  <c r="C23" i="1"/>
  <c r="K42" i="1"/>
  <c r="K39" i="1"/>
  <c r="L39" i="1" s="1"/>
  <c r="K40" i="1"/>
  <c r="L40" i="1" s="1"/>
  <c r="K38" i="1"/>
  <c r="L38" i="1" s="1"/>
  <c r="R45" i="1"/>
  <c r="R47" i="1" s="1"/>
  <c r="Q45" i="1"/>
  <c r="P45" i="1"/>
  <c r="O45" i="1"/>
  <c r="N45" i="1"/>
  <c r="M45" i="1"/>
  <c r="R44" i="1"/>
  <c r="Q44" i="1"/>
  <c r="Q47" i="1" s="1"/>
  <c r="P44" i="1"/>
  <c r="P47" i="1" s="1"/>
  <c r="N44" i="1"/>
  <c r="N47" i="1" s="1"/>
  <c r="R42" i="1"/>
  <c r="Q42" i="1"/>
  <c r="P42" i="1"/>
  <c r="O42" i="1"/>
  <c r="O44" i="1" s="1"/>
  <c r="O47" i="1" s="1"/>
  <c r="N42" i="1"/>
  <c r="M42" i="1"/>
  <c r="M44" i="1" s="1"/>
  <c r="M47" i="1" s="1"/>
  <c r="M29" i="1"/>
  <c r="M26" i="1"/>
  <c r="N29" i="1"/>
  <c r="O29" i="1"/>
  <c r="P29" i="1"/>
  <c r="Q29" i="1"/>
  <c r="R29" i="1"/>
  <c r="N26" i="1"/>
  <c r="N28" i="1" s="1"/>
  <c r="N31" i="1" s="1"/>
  <c r="O26" i="1"/>
  <c r="O28" i="1" s="1"/>
  <c r="O31" i="1" s="1"/>
  <c r="P26" i="1"/>
  <c r="P28" i="1" s="1"/>
  <c r="P31" i="1" s="1"/>
  <c r="Q26" i="1"/>
  <c r="Q28" i="1" s="1"/>
  <c r="Q31" i="1" s="1"/>
  <c r="R26" i="1"/>
  <c r="R28" i="1" s="1"/>
  <c r="R31" i="1" s="1"/>
  <c r="K26" i="1"/>
  <c r="K23" i="1"/>
  <c r="L23" i="1" s="1"/>
  <c r="K24" i="1"/>
  <c r="L24" i="1" s="1"/>
  <c r="G22" i="1"/>
  <c r="H22" i="1"/>
  <c r="F22" i="1"/>
  <c r="E22" i="1"/>
  <c r="D22" i="1"/>
  <c r="C22" i="1"/>
  <c r="Q32" i="1" l="1"/>
  <c r="P32" i="1"/>
  <c r="O32" i="1"/>
  <c r="Q48" i="1"/>
  <c r="R48" i="1"/>
  <c r="K44" i="1"/>
  <c r="N48" i="1"/>
  <c r="N32" i="1"/>
  <c r="K28" i="1"/>
  <c r="P48" i="1"/>
  <c r="M28" i="1"/>
  <c r="M31" i="1" s="1"/>
  <c r="M32" i="1" s="1"/>
  <c r="R32" i="1"/>
  <c r="O48" i="1"/>
  <c r="D61" i="1" l="1"/>
  <c r="D60" i="1"/>
  <c r="D58" i="1"/>
  <c r="D59" i="1"/>
  <c r="D56" i="1"/>
  <c r="D57" i="1"/>
  <c r="D55" i="1"/>
  <c r="D54" i="1"/>
  <c r="D40" i="1"/>
  <c r="D39" i="1"/>
  <c r="D36" i="1"/>
  <c r="D37" i="1"/>
  <c r="D38" i="1"/>
  <c r="D41" i="1"/>
  <c r="D43" i="1"/>
  <c r="D42" i="1"/>
</calcChain>
</file>

<file path=xl/sharedStrings.xml><?xml version="1.0" encoding="utf-8"?>
<sst xmlns="http://schemas.openxmlformats.org/spreadsheetml/2006/main" count="192" uniqueCount="72">
  <si>
    <t>BRASIL</t>
  </si>
  <si>
    <t>ITALIA 90</t>
  </si>
  <si>
    <t xml:space="preserve">Oponente </t>
  </si>
  <si>
    <t>Costa Rica</t>
  </si>
  <si>
    <t>RESULTADO</t>
  </si>
  <si>
    <t>PERDIÓ</t>
  </si>
  <si>
    <t>ESCOCIA</t>
  </si>
  <si>
    <t>GANÓ</t>
  </si>
  <si>
    <t>SUECIA</t>
  </si>
  <si>
    <t>CHECOSLOVAQUIA</t>
  </si>
  <si>
    <t>COREA JAPON 2002</t>
  </si>
  <si>
    <t>CHINA</t>
  </si>
  <si>
    <t>TURQUIA</t>
  </si>
  <si>
    <t>EMPATÓ</t>
  </si>
  <si>
    <t>ALEMANIA</t>
  </si>
  <si>
    <t>ECUADOR</t>
  </si>
  <si>
    <t>POLONIA</t>
  </si>
  <si>
    <t>ALEMANIA 2006</t>
  </si>
  <si>
    <t>BRASIL 2014</t>
  </si>
  <si>
    <t>URUGUAY</t>
  </si>
  <si>
    <t>ITALIA</t>
  </si>
  <si>
    <t>INGLATERRA</t>
  </si>
  <si>
    <t>GRECIA</t>
  </si>
  <si>
    <t>PAISES BAJOS</t>
  </si>
  <si>
    <t>RUSIA 2018</t>
  </si>
  <si>
    <t>SERBIA</t>
  </si>
  <si>
    <t>SUIZA</t>
  </si>
  <si>
    <t>PRIMER TIEMPO</t>
  </si>
  <si>
    <t>SEGUNDO TIEMPO</t>
  </si>
  <si>
    <t>TOTAL</t>
  </si>
  <si>
    <t>P</t>
  </si>
  <si>
    <t>PARTIDOS EN FASE DE GRUPOS</t>
  </si>
  <si>
    <t>n</t>
  </si>
  <si>
    <t>p(x)</t>
  </si>
  <si>
    <t>FASE GRUPOS</t>
  </si>
  <si>
    <t>n + Octavos</t>
  </si>
  <si>
    <t>n + Cuartos</t>
  </si>
  <si>
    <t>n + Semifinal</t>
  </si>
  <si>
    <t>n + Final</t>
  </si>
  <si>
    <t>GANAR</t>
  </si>
  <si>
    <t>NUEVA ZELANDA</t>
  </si>
  <si>
    <t>ESTADOS UNIDOS</t>
  </si>
  <si>
    <t>CANADÁ</t>
  </si>
  <si>
    <t>EL SALVADOR</t>
  </si>
  <si>
    <t>JAMAICA</t>
  </si>
  <si>
    <t>MEXICO</t>
  </si>
  <si>
    <t>PANAMÁ</t>
  </si>
  <si>
    <t>HONDURAS</t>
  </si>
  <si>
    <t>CANADA</t>
  </si>
  <si>
    <t>PANAMA</t>
  </si>
  <si>
    <t>ELIMINATORIAS</t>
  </si>
  <si>
    <t>OPCIÓN 1</t>
  </si>
  <si>
    <t>OPCIÓN 2</t>
  </si>
  <si>
    <t>OPCIÓN 3</t>
  </si>
  <si>
    <t>OPCIÓN 4</t>
  </si>
  <si>
    <t>OPCIÓN 5</t>
  </si>
  <si>
    <t>OPCIÓN 6</t>
  </si>
  <si>
    <t>PG</t>
  </si>
  <si>
    <t>PROB</t>
  </si>
  <si>
    <t>PROMEDIO</t>
  </si>
  <si>
    <t>OCTAVOS</t>
  </si>
  <si>
    <t>CUARTOS</t>
  </si>
  <si>
    <t>SEMIS</t>
  </si>
  <si>
    <t>FINAL</t>
  </si>
  <si>
    <t>Según Mundiales</t>
  </si>
  <si>
    <t>Según Eliminatorias a Qatar</t>
  </si>
  <si>
    <t>Desempeño 
mundialista</t>
  </si>
  <si>
    <t>Desempeño
eliminatorias Qatar 2022</t>
  </si>
  <si>
    <t>EMPATAR</t>
  </si>
  <si>
    <t>PERDER</t>
  </si>
  <si>
    <t>PROBABILIDAD DE METER GOL
basado en desempeño goleador mundialista</t>
  </si>
  <si>
    <t>PROBABILIDAD DE METER GOL
basado en desempeño Eliminatoria QATAR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</si>
</sst>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E+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9" fontId="0" fillId="0" borderId="2" xfId="1" applyFont="1" applyBorder="1"/>
    <xf numFmtId="164" fontId="0" fillId="0" borderId="1" xfId="1" applyNumberFormat="1" applyFont="1" applyBorder="1"/>
    <xf numFmtId="0" fontId="0" fillId="7" borderId="1" xfId="0" applyFont="1" applyFill="1" applyBorder="1"/>
    <xf numFmtId="0" fontId="0" fillId="8" borderId="1" xfId="0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0" fontId="0" fillId="6" borderId="1" xfId="0" applyFill="1" applyBorder="1"/>
    <xf numFmtId="164" fontId="0" fillId="6" borderId="1" xfId="1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81</xdr:row>
      <xdr:rowOff>68580</xdr:rowOff>
    </xdr:from>
    <xdr:to>
      <xdr:col>10</xdr:col>
      <xdr:colOff>609600</xdr:colOff>
      <xdr:row>82</xdr:row>
      <xdr:rowOff>289084</xdr:rowOff>
    </xdr:to>
    <xdr:pic>
      <xdr:nvPicPr>
        <xdr:cNvPr id="2" name="Imagen 1" descr="España">
          <a:extLst>
            <a:ext uri="{FF2B5EF4-FFF2-40B4-BE49-F238E27FC236}">
              <a16:creationId xmlns:a16="http://schemas.microsoft.com/office/drawing/2014/main" id="{FB89F13A-B391-5B17-C026-D6E9690285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4" t="9170" r="11046" b="9170"/>
        <a:stretch/>
      </xdr:blipFill>
      <xdr:spPr bwMode="auto">
        <a:xfrm>
          <a:off x="8671560" y="14881860"/>
          <a:ext cx="586740" cy="403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30481</xdr:colOff>
      <xdr:row>77</xdr:row>
      <xdr:rowOff>80557</xdr:rowOff>
    </xdr:from>
    <xdr:to>
      <xdr:col>10</xdr:col>
      <xdr:colOff>642278</xdr:colOff>
      <xdr:row>79</xdr:row>
      <xdr:rowOff>121920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314B50B-5E21-CF72-F242-A8F470B3F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181" y="14162317"/>
          <a:ext cx="611797" cy="40712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A7AB-FB00-4363-B539-3BAD958936C6}">
  <dimension ref="A1:R84"/>
  <sheetViews>
    <sheetView showGridLines="0" tabSelected="1" topLeftCell="B1" workbookViewId="0">
      <selection activeCell="F69" sqref="F69"/>
    </sheetView>
  </sheetViews>
  <sheetFormatPr defaultColWidth="11.42578125" defaultRowHeight="15" x14ac:dyDescent="0.25"/>
  <cols>
    <col min="1" max="1" width="17.140625" bestFit="1" customWidth="1"/>
    <col min="2" max="2" width="16.5703125" bestFit="1" customWidth="1"/>
    <col min="6" max="6" width="12" bestFit="1" customWidth="1"/>
    <col min="12" max="12" width="17.85546875" customWidth="1"/>
    <col min="16" max="16" width="25.7109375" customWidth="1"/>
  </cols>
  <sheetData>
    <row r="1" spans="1:16" x14ac:dyDescent="0.25">
      <c r="E1" s="24" t="s">
        <v>27</v>
      </c>
      <c r="F1" s="24"/>
      <c r="G1" s="24" t="s">
        <v>28</v>
      </c>
      <c r="H1" s="24"/>
    </row>
    <row r="2" spans="1:16" x14ac:dyDescent="0.25">
      <c r="C2" s="2" t="s">
        <v>2</v>
      </c>
      <c r="D2" s="2" t="s">
        <v>3</v>
      </c>
      <c r="E2" s="2" t="s">
        <v>2</v>
      </c>
      <c r="F2" s="2" t="s">
        <v>3</v>
      </c>
      <c r="G2" s="2" t="s">
        <v>2</v>
      </c>
      <c r="H2" s="2" t="s">
        <v>3</v>
      </c>
      <c r="I2" s="4" t="s">
        <v>4</v>
      </c>
      <c r="J2" s="4"/>
      <c r="L2" t="s">
        <v>50</v>
      </c>
    </row>
    <row r="3" spans="1:16" x14ac:dyDescent="0.25">
      <c r="A3" s="4" t="s">
        <v>1</v>
      </c>
      <c r="B3" s="4" t="s">
        <v>0</v>
      </c>
      <c r="C3" s="2">
        <v>1</v>
      </c>
      <c r="D3" s="2">
        <v>0</v>
      </c>
      <c r="E3" s="2">
        <v>0</v>
      </c>
      <c r="F3" s="2">
        <v>0</v>
      </c>
      <c r="G3" s="2">
        <v>1</v>
      </c>
      <c r="H3" s="2">
        <v>0</v>
      </c>
      <c r="I3" s="4">
        <v>0</v>
      </c>
      <c r="J3" s="4" t="s">
        <v>5</v>
      </c>
      <c r="M3" s="2" t="s">
        <v>2</v>
      </c>
      <c r="N3" s="2" t="s">
        <v>3</v>
      </c>
      <c r="O3" t="s">
        <v>4</v>
      </c>
    </row>
    <row r="4" spans="1:16" x14ac:dyDescent="0.25">
      <c r="A4" s="4" t="s">
        <v>1</v>
      </c>
      <c r="B4" s="4" t="s">
        <v>6</v>
      </c>
      <c r="C4" s="2">
        <v>0</v>
      </c>
      <c r="D4" s="2">
        <v>1</v>
      </c>
      <c r="E4" s="2">
        <v>1</v>
      </c>
      <c r="F4" s="2">
        <v>0</v>
      </c>
      <c r="G4" s="2">
        <v>0</v>
      </c>
      <c r="H4" s="2">
        <v>0</v>
      </c>
      <c r="I4" s="4">
        <v>1</v>
      </c>
      <c r="J4" s="8" t="s">
        <v>7</v>
      </c>
      <c r="L4" s="4" t="s">
        <v>40</v>
      </c>
      <c r="M4" s="2">
        <v>0</v>
      </c>
      <c r="N4" s="2">
        <v>1</v>
      </c>
      <c r="O4" s="2">
        <v>1</v>
      </c>
      <c r="P4" s="8" t="s">
        <v>7</v>
      </c>
    </row>
    <row r="5" spans="1:16" x14ac:dyDescent="0.25">
      <c r="A5" s="4" t="s">
        <v>1</v>
      </c>
      <c r="B5" s="4" t="s">
        <v>8</v>
      </c>
      <c r="C5" s="2">
        <v>1</v>
      </c>
      <c r="D5" s="2">
        <v>2</v>
      </c>
      <c r="E5" s="2">
        <v>1</v>
      </c>
      <c r="F5" s="2">
        <v>0</v>
      </c>
      <c r="G5" s="2">
        <v>0</v>
      </c>
      <c r="H5" s="2">
        <v>0</v>
      </c>
      <c r="I5" s="4">
        <v>1</v>
      </c>
      <c r="J5" s="8" t="s">
        <v>7</v>
      </c>
      <c r="L5" s="4" t="s">
        <v>41</v>
      </c>
      <c r="M5" s="2">
        <v>0</v>
      </c>
      <c r="N5" s="2">
        <v>2</v>
      </c>
      <c r="O5" s="2">
        <v>1</v>
      </c>
      <c r="P5" s="8" t="s">
        <v>7</v>
      </c>
    </row>
    <row r="6" spans="1:16" x14ac:dyDescent="0.25">
      <c r="A6" s="4" t="s">
        <v>1</v>
      </c>
      <c r="B6" s="4" t="s">
        <v>9</v>
      </c>
      <c r="C6" s="2">
        <v>4</v>
      </c>
      <c r="D6" s="2">
        <v>1</v>
      </c>
      <c r="E6" s="2">
        <v>1</v>
      </c>
      <c r="F6" s="2">
        <v>0</v>
      </c>
      <c r="G6" s="2">
        <v>3</v>
      </c>
      <c r="H6" s="2">
        <v>1</v>
      </c>
      <c r="I6" s="4">
        <v>0</v>
      </c>
      <c r="J6" s="4" t="s">
        <v>5</v>
      </c>
      <c r="L6" s="4" t="s">
        <v>43</v>
      </c>
      <c r="M6" s="2">
        <v>1</v>
      </c>
      <c r="N6" s="2">
        <v>2</v>
      </c>
      <c r="O6" s="2">
        <v>1</v>
      </c>
      <c r="P6" s="8" t="s">
        <v>7</v>
      </c>
    </row>
    <row r="7" spans="1:16" x14ac:dyDescent="0.25">
      <c r="A7" s="4" t="s">
        <v>10</v>
      </c>
      <c r="B7" s="4" t="s">
        <v>11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2</v>
      </c>
      <c r="I7" s="4">
        <v>1</v>
      </c>
      <c r="J7" s="8" t="s">
        <v>7</v>
      </c>
      <c r="L7" s="4" t="s">
        <v>42</v>
      </c>
      <c r="M7" s="2">
        <v>0</v>
      </c>
      <c r="N7" s="2">
        <v>1</v>
      </c>
      <c r="O7" s="2">
        <v>1</v>
      </c>
      <c r="P7" s="8" t="s">
        <v>7</v>
      </c>
    </row>
    <row r="8" spans="1:16" x14ac:dyDescent="0.25">
      <c r="A8" s="4" t="s">
        <v>10</v>
      </c>
      <c r="B8" s="4" t="s">
        <v>12</v>
      </c>
      <c r="C8" s="2">
        <v>1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4">
        <v>1</v>
      </c>
      <c r="J8" s="9" t="s">
        <v>13</v>
      </c>
      <c r="L8" s="4" t="s">
        <v>44</v>
      </c>
      <c r="M8" s="2">
        <v>0</v>
      </c>
      <c r="N8" s="2">
        <v>1</v>
      </c>
      <c r="O8" s="2">
        <v>1</v>
      </c>
      <c r="P8" s="8" t="s">
        <v>7</v>
      </c>
    </row>
    <row r="9" spans="1:16" x14ac:dyDescent="0.25">
      <c r="A9" s="4" t="s">
        <v>10</v>
      </c>
      <c r="B9" s="4" t="s">
        <v>0</v>
      </c>
      <c r="C9" s="2">
        <v>5</v>
      </c>
      <c r="D9" s="2">
        <v>2</v>
      </c>
      <c r="E9" s="2">
        <v>3</v>
      </c>
      <c r="F9" s="2">
        <v>1</v>
      </c>
      <c r="G9" s="2">
        <v>2</v>
      </c>
      <c r="H9" s="2">
        <v>1</v>
      </c>
      <c r="I9" s="4">
        <v>0</v>
      </c>
      <c r="J9" s="4" t="s">
        <v>5</v>
      </c>
      <c r="L9" s="4" t="s">
        <v>45</v>
      </c>
      <c r="M9" s="2">
        <v>0</v>
      </c>
      <c r="N9" s="2">
        <v>0</v>
      </c>
      <c r="O9" s="2">
        <v>1</v>
      </c>
      <c r="P9" s="4" t="s">
        <v>13</v>
      </c>
    </row>
    <row r="10" spans="1:16" x14ac:dyDescent="0.25">
      <c r="A10" s="4" t="s">
        <v>17</v>
      </c>
      <c r="B10" s="4" t="s">
        <v>14</v>
      </c>
      <c r="C10" s="2">
        <v>4</v>
      </c>
      <c r="D10" s="2">
        <v>2</v>
      </c>
      <c r="E10" s="2">
        <v>2</v>
      </c>
      <c r="F10" s="2">
        <v>1</v>
      </c>
      <c r="G10" s="2">
        <v>2</v>
      </c>
      <c r="H10" s="2">
        <v>1</v>
      </c>
      <c r="I10" s="4">
        <v>0</v>
      </c>
      <c r="J10" s="4" t="s">
        <v>5</v>
      </c>
      <c r="L10" s="4" t="s">
        <v>46</v>
      </c>
      <c r="M10" s="2">
        <v>0</v>
      </c>
      <c r="N10" s="2">
        <v>1</v>
      </c>
      <c r="O10" s="2">
        <v>1</v>
      </c>
      <c r="P10" s="8" t="s">
        <v>7</v>
      </c>
    </row>
    <row r="11" spans="1:16" x14ac:dyDescent="0.25">
      <c r="A11" s="4" t="s">
        <v>17</v>
      </c>
      <c r="B11" s="4" t="s">
        <v>15</v>
      </c>
      <c r="C11" s="2">
        <v>3</v>
      </c>
      <c r="D11" s="2">
        <v>0</v>
      </c>
      <c r="E11" s="2">
        <v>1</v>
      </c>
      <c r="F11" s="2">
        <v>0</v>
      </c>
      <c r="G11" s="2">
        <v>2</v>
      </c>
      <c r="H11" s="2">
        <v>0</v>
      </c>
      <c r="I11" s="4">
        <v>0</v>
      </c>
      <c r="J11" s="4" t="s">
        <v>5</v>
      </c>
      <c r="L11" s="4" t="s">
        <v>47</v>
      </c>
      <c r="M11" s="2">
        <v>1</v>
      </c>
      <c r="N11" s="2">
        <v>2</v>
      </c>
      <c r="O11" s="2">
        <v>1</v>
      </c>
      <c r="P11" s="8" t="s">
        <v>7</v>
      </c>
    </row>
    <row r="12" spans="1:16" x14ac:dyDescent="0.25">
      <c r="A12" s="4" t="s">
        <v>17</v>
      </c>
      <c r="B12" s="4" t="s">
        <v>16</v>
      </c>
      <c r="C12" s="2">
        <v>2</v>
      </c>
      <c r="D12" s="2">
        <v>1</v>
      </c>
      <c r="E12" s="2">
        <v>1</v>
      </c>
      <c r="F12" s="2">
        <v>1</v>
      </c>
      <c r="G12" s="2">
        <v>1</v>
      </c>
      <c r="H12" s="2">
        <v>0</v>
      </c>
      <c r="I12" s="4">
        <v>0</v>
      </c>
      <c r="J12" s="4" t="s">
        <v>5</v>
      </c>
      <c r="L12" s="4" t="s">
        <v>48</v>
      </c>
      <c r="M12" s="2">
        <v>1</v>
      </c>
      <c r="N12" s="2">
        <v>0</v>
      </c>
      <c r="O12" s="2">
        <v>0</v>
      </c>
      <c r="P12" s="4" t="s">
        <v>5</v>
      </c>
    </row>
    <row r="13" spans="1:16" x14ac:dyDescent="0.25">
      <c r="A13" s="4" t="s">
        <v>18</v>
      </c>
      <c r="B13" s="4" t="s">
        <v>19</v>
      </c>
      <c r="C13" s="2">
        <v>1</v>
      </c>
      <c r="D13" s="2">
        <v>3</v>
      </c>
      <c r="E13" s="2">
        <v>1</v>
      </c>
      <c r="F13" s="2">
        <v>0</v>
      </c>
      <c r="G13" s="2">
        <v>0</v>
      </c>
      <c r="H13" s="2">
        <v>3</v>
      </c>
      <c r="I13" s="4">
        <v>1</v>
      </c>
      <c r="J13" s="8" t="s">
        <v>7</v>
      </c>
      <c r="L13" s="4" t="s">
        <v>41</v>
      </c>
      <c r="M13" s="2">
        <v>2</v>
      </c>
      <c r="N13" s="2">
        <v>1</v>
      </c>
      <c r="O13" s="2">
        <v>0</v>
      </c>
      <c r="P13" s="4" t="s">
        <v>5</v>
      </c>
    </row>
    <row r="14" spans="1:16" x14ac:dyDescent="0.25">
      <c r="A14" s="4" t="s">
        <v>18</v>
      </c>
      <c r="B14" s="4" t="s">
        <v>20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4">
        <v>1</v>
      </c>
      <c r="J14" s="8" t="s">
        <v>7</v>
      </c>
      <c r="L14" s="4" t="s">
        <v>43</v>
      </c>
      <c r="M14" s="2">
        <v>1</v>
      </c>
      <c r="N14" s="2">
        <v>2</v>
      </c>
      <c r="O14" s="2">
        <v>1</v>
      </c>
      <c r="P14" s="8" t="s">
        <v>7</v>
      </c>
    </row>
    <row r="15" spans="1:16" x14ac:dyDescent="0.25">
      <c r="A15" s="4" t="s">
        <v>18</v>
      </c>
      <c r="B15" s="4" t="s">
        <v>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4">
        <v>1</v>
      </c>
      <c r="J15" s="9" t="s">
        <v>13</v>
      </c>
      <c r="L15" s="4" t="s">
        <v>47</v>
      </c>
      <c r="M15" s="2">
        <v>0</v>
      </c>
      <c r="N15" s="2">
        <v>0</v>
      </c>
      <c r="O15" s="2">
        <v>1</v>
      </c>
      <c r="P15" s="4" t="s">
        <v>13</v>
      </c>
    </row>
    <row r="16" spans="1:16" x14ac:dyDescent="0.25">
      <c r="A16" s="4" t="s">
        <v>18</v>
      </c>
      <c r="B16" s="4" t="s">
        <v>22</v>
      </c>
      <c r="C16" s="2">
        <v>1</v>
      </c>
      <c r="D16" s="2">
        <v>1</v>
      </c>
      <c r="E16" s="2">
        <v>1</v>
      </c>
      <c r="F16" s="2">
        <v>1</v>
      </c>
      <c r="G16" s="2">
        <v>0</v>
      </c>
      <c r="H16" s="2">
        <v>0</v>
      </c>
      <c r="I16" s="4">
        <v>1</v>
      </c>
      <c r="J16" s="9" t="s">
        <v>13</v>
      </c>
      <c r="L16" s="4" t="s">
        <v>44</v>
      </c>
      <c r="M16" s="2">
        <v>1</v>
      </c>
      <c r="N16" s="2">
        <v>1</v>
      </c>
      <c r="O16" s="2">
        <v>1</v>
      </c>
      <c r="P16" s="4" t="s">
        <v>13</v>
      </c>
    </row>
    <row r="17" spans="1:18" x14ac:dyDescent="0.25">
      <c r="A17" s="4" t="s">
        <v>18</v>
      </c>
      <c r="B17" s="4" t="s">
        <v>23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4">
        <v>1</v>
      </c>
      <c r="J17" s="9" t="s">
        <v>13</v>
      </c>
      <c r="L17" s="4" t="s">
        <v>45</v>
      </c>
      <c r="M17" s="2">
        <v>1</v>
      </c>
      <c r="N17" s="2">
        <v>0</v>
      </c>
      <c r="O17" s="2">
        <v>0</v>
      </c>
      <c r="P17" s="4" t="s">
        <v>5</v>
      </c>
    </row>
    <row r="18" spans="1:18" x14ac:dyDescent="0.25">
      <c r="A18" s="4" t="s">
        <v>24</v>
      </c>
      <c r="B18" s="4" t="s">
        <v>25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4">
        <v>0</v>
      </c>
      <c r="J18" s="4" t="s">
        <v>5</v>
      </c>
      <c r="L18" s="4" t="s">
        <v>49</v>
      </c>
      <c r="M18" s="2">
        <v>0</v>
      </c>
      <c r="N18" s="2">
        <v>0</v>
      </c>
      <c r="O18" s="2">
        <v>1</v>
      </c>
      <c r="P18" s="4" t="s">
        <v>13</v>
      </c>
    </row>
    <row r="19" spans="1:18" x14ac:dyDescent="0.25">
      <c r="A19" s="4" t="s">
        <v>24</v>
      </c>
      <c r="B19" s="4" t="s">
        <v>0</v>
      </c>
      <c r="C19" s="2">
        <v>2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4">
        <v>0</v>
      </c>
      <c r="J19" s="4" t="s">
        <v>5</v>
      </c>
      <c r="M19" s="3">
        <f>+AVERAGE(M4:M18)</f>
        <v>0.53333333333333333</v>
      </c>
      <c r="N19" s="3">
        <f>+AVERAGE(N4:N18)</f>
        <v>0.93333333333333335</v>
      </c>
    </row>
    <row r="20" spans="1:18" x14ac:dyDescent="0.25">
      <c r="A20" s="4" t="s">
        <v>24</v>
      </c>
      <c r="B20" s="4" t="s">
        <v>26</v>
      </c>
      <c r="C20" s="2">
        <v>2</v>
      </c>
      <c r="D20" s="2">
        <v>2</v>
      </c>
      <c r="E20" s="2">
        <v>1</v>
      </c>
      <c r="F20" s="2">
        <v>0</v>
      </c>
      <c r="G20" s="2">
        <v>1</v>
      </c>
      <c r="H20" s="2">
        <v>2</v>
      </c>
      <c r="I20" s="4">
        <v>1</v>
      </c>
      <c r="J20" s="9" t="s">
        <v>13</v>
      </c>
    </row>
    <row r="21" spans="1:18" x14ac:dyDescent="0.25">
      <c r="C21" s="2"/>
      <c r="D21" s="2"/>
      <c r="E21" s="2"/>
      <c r="F21" s="2"/>
      <c r="G21" s="2"/>
      <c r="H21" s="2"/>
      <c r="M21" s="21" t="s">
        <v>51</v>
      </c>
      <c r="N21" s="4" t="s">
        <v>52</v>
      </c>
      <c r="O21" s="4" t="s">
        <v>53</v>
      </c>
      <c r="P21" s="4" t="s">
        <v>54</v>
      </c>
      <c r="Q21" s="4" t="s">
        <v>55</v>
      </c>
      <c r="R21" s="4" t="s">
        <v>56</v>
      </c>
    </row>
    <row r="22" spans="1:18" x14ac:dyDescent="0.25">
      <c r="B22" s="4" t="s">
        <v>29</v>
      </c>
      <c r="C22" s="2">
        <f>SUM(C3:C21)</f>
        <v>28</v>
      </c>
      <c r="D22" s="2">
        <f>SUM(D3:D21)</f>
        <v>19</v>
      </c>
      <c r="E22" s="2">
        <f>SUM(E3:E21)</f>
        <v>13</v>
      </c>
      <c r="F22" s="2">
        <f>SUM(F3:F21)</f>
        <v>5</v>
      </c>
      <c r="G22" s="2">
        <f t="shared" ref="G22:H22" si="0">SUM(G3:G21)</f>
        <v>16</v>
      </c>
      <c r="H22" s="2">
        <f t="shared" si="0"/>
        <v>11</v>
      </c>
      <c r="J22" s="4" t="s">
        <v>7</v>
      </c>
      <c r="K22" s="4">
        <f>+COUNTIF($J$3:$J$20,J22)</f>
        <v>5</v>
      </c>
      <c r="L22" s="6">
        <f>+K22/18</f>
        <v>0.27777777777777779</v>
      </c>
      <c r="M22" s="21">
        <v>1</v>
      </c>
      <c r="N22" s="4">
        <v>0</v>
      </c>
      <c r="O22" s="4">
        <v>2</v>
      </c>
      <c r="P22" s="4">
        <v>0</v>
      </c>
      <c r="Q22" s="21">
        <v>1</v>
      </c>
      <c r="R22" s="4">
        <v>0</v>
      </c>
    </row>
    <row r="23" spans="1:18" x14ac:dyDescent="0.25">
      <c r="B23" s="4" t="s">
        <v>59</v>
      </c>
      <c r="C23" s="3">
        <f>+AVERAGE(C3:C20)</f>
        <v>1.5555555555555556</v>
      </c>
      <c r="D23" s="3">
        <f t="shared" ref="D23:H23" si="1">+AVERAGE(D3:D20)</f>
        <v>1.0555555555555556</v>
      </c>
      <c r="E23" s="3">
        <f t="shared" si="1"/>
        <v>0.72222222222222221</v>
      </c>
      <c r="F23" s="3">
        <f t="shared" si="1"/>
        <v>0.27777777777777779</v>
      </c>
      <c r="G23" s="3">
        <f t="shared" si="1"/>
        <v>0.88888888888888884</v>
      </c>
      <c r="H23" s="3">
        <f t="shared" si="1"/>
        <v>0.61111111111111116</v>
      </c>
      <c r="J23" s="4" t="s">
        <v>13</v>
      </c>
      <c r="K23" s="4">
        <f t="shared" ref="K23:K24" si="2">+COUNTIF($J$3:$J$20,J23)</f>
        <v>5</v>
      </c>
      <c r="L23" s="6">
        <f t="shared" ref="L23:L24" si="3">+K23/18</f>
        <v>0.27777777777777779</v>
      </c>
      <c r="M23" s="21">
        <v>1</v>
      </c>
      <c r="N23" s="4">
        <v>2</v>
      </c>
      <c r="O23" s="4">
        <v>0</v>
      </c>
      <c r="P23" s="4">
        <v>1</v>
      </c>
      <c r="Q23" s="21">
        <v>0</v>
      </c>
      <c r="R23" s="4">
        <v>0</v>
      </c>
    </row>
    <row r="24" spans="1:18" x14ac:dyDescent="0.25">
      <c r="J24" s="4" t="s">
        <v>5</v>
      </c>
      <c r="K24" s="4">
        <f t="shared" si="2"/>
        <v>8</v>
      </c>
      <c r="L24" s="6">
        <f t="shared" si="3"/>
        <v>0.44444444444444442</v>
      </c>
      <c r="M24" s="21">
        <v>1</v>
      </c>
      <c r="N24" s="20">
        <v>1</v>
      </c>
      <c r="O24" s="20">
        <v>1</v>
      </c>
      <c r="P24" s="4">
        <v>2</v>
      </c>
      <c r="Q24" s="21">
        <v>2</v>
      </c>
      <c r="R24" s="4">
        <v>3</v>
      </c>
    </row>
    <row r="25" spans="1:18" x14ac:dyDescent="0.25">
      <c r="M25" s="4"/>
      <c r="N25" s="4"/>
      <c r="O25" s="4"/>
      <c r="P25" s="4"/>
      <c r="Q25" s="4"/>
      <c r="R25" s="4"/>
    </row>
    <row r="26" spans="1:18" x14ac:dyDescent="0.25">
      <c r="J26" s="4" t="s">
        <v>29</v>
      </c>
      <c r="K26" s="4">
        <f>+COUNTA(J3:J20)</f>
        <v>18</v>
      </c>
      <c r="M26" s="4">
        <f>SUM(M22:M25)</f>
        <v>3</v>
      </c>
      <c r="N26" s="4">
        <f t="shared" ref="N26:R26" si="4">SUM(N22:N25)</f>
        <v>3</v>
      </c>
      <c r="O26" s="4">
        <f t="shared" si="4"/>
        <v>3</v>
      </c>
      <c r="P26" s="4">
        <f t="shared" si="4"/>
        <v>3</v>
      </c>
      <c r="Q26" s="4">
        <f t="shared" si="4"/>
        <v>3</v>
      </c>
      <c r="R26" s="4">
        <f t="shared" si="4"/>
        <v>3</v>
      </c>
    </row>
    <row r="27" spans="1:18" x14ac:dyDescent="0.25">
      <c r="M27" s="4"/>
      <c r="N27" s="4"/>
      <c r="O27" s="4"/>
      <c r="P27" s="4"/>
      <c r="Q27" s="4"/>
      <c r="R27" s="4"/>
    </row>
    <row r="28" spans="1:18" x14ac:dyDescent="0.25">
      <c r="C28" t="s">
        <v>31</v>
      </c>
      <c r="J28" s="4" t="s">
        <v>30</v>
      </c>
      <c r="K28" s="5">
        <f>+(K22+K23)/K26</f>
        <v>0.55555555555555558</v>
      </c>
      <c r="M28" s="4">
        <f>+FACT(M26)</f>
        <v>6</v>
      </c>
      <c r="N28" s="4">
        <f t="shared" ref="N28:R28" si="5">+FACT(N26)</f>
        <v>6</v>
      </c>
      <c r="O28" s="4">
        <f t="shared" si="5"/>
        <v>6</v>
      </c>
      <c r="P28" s="4">
        <f t="shared" si="5"/>
        <v>6</v>
      </c>
      <c r="Q28" s="4">
        <f t="shared" si="5"/>
        <v>6</v>
      </c>
      <c r="R28" s="4">
        <f t="shared" si="5"/>
        <v>6</v>
      </c>
    </row>
    <row r="29" spans="1:18" x14ac:dyDescent="0.25">
      <c r="C29" t="s">
        <v>32</v>
      </c>
      <c r="D29">
        <v>3</v>
      </c>
      <c r="E29" t="s">
        <v>34</v>
      </c>
      <c r="M29" s="4">
        <f>+FACT(M22)*FACT(M23)*FACT(M24)</f>
        <v>1</v>
      </c>
      <c r="N29" s="4">
        <f t="shared" ref="N29:R29" si="6">+FACT(N22)*FACT(N23)*FACT(N24)</f>
        <v>2</v>
      </c>
      <c r="O29" s="4">
        <f t="shared" si="6"/>
        <v>2</v>
      </c>
      <c r="P29" s="4">
        <f t="shared" si="6"/>
        <v>2</v>
      </c>
      <c r="Q29" s="4">
        <f t="shared" si="6"/>
        <v>2</v>
      </c>
      <c r="R29" s="4">
        <f t="shared" si="6"/>
        <v>6</v>
      </c>
    </row>
    <row r="30" spans="1:18" x14ac:dyDescent="0.25">
      <c r="C30" t="s">
        <v>35</v>
      </c>
      <c r="D30">
        <v>4</v>
      </c>
      <c r="M30" s="4"/>
      <c r="N30" s="4"/>
      <c r="O30" s="4"/>
      <c r="P30" s="4"/>
      <c r="Q30" s="4"/>
      <c r="R30" s="4"/>
    </row>
    <row r="31" spans="1:18" x14ac:dyDescent="0.25">
      <c r="C31" t="s">
        <v>36</v>
      </c>
      <c r="D31">
        <v>5</v>
      </c>
      <c r="M31" s="4">
        <f>+M28/M29</f>
        <v>6</v>
      </c>
      <c r="N31" s="4">
        <f t="shared" ref="N31:R31" si="7">+N28/N29</f>
        <v>3</v>
      </c>
      <c r="O31" s="4">
        <f t="shared" si="7"/>
        <v>3</v>
      </c>
      <c r="P31" s="4">
        <f t="shared" si="7"/>
        <v>3</v>
      </c>
      <c r="Q31" s="4">
        <f t="shared" si="7"/>
        <v>3</v>
      </c>
      <c r="R31" s="4">
        <f t="shared" si="7"/>
        <v>1</v>
      </c>
    </row>
    <row r="32" spans="1:18" x14ac:dyDescent="0.25">
      <c r="C32" t="s">
        <v>37</v>
      </c>
      <c r="D32">
        <v>6</v>
      </c>
      <c r="M32" s="7">
        <f>+M31*($L$22^M22*$L$23^M23*$L$24^M24)</f>
        <v>0.20576131687242799</v>
      </c>
      <c r="N32" s="7">
        <f t="shared" ref="N32:R32" si="8">+N31*($L$22^N22*$L$23^N23*$L$24^N24)</f>
        <v>0.102880658436214</v>
      </c>
      <c r="O32" s="7">
        <f t="shared" si="8"/>
        <v>0.102880658436214</v>
      </c>
      <c r="P32" s="7">
        <f t="shared" si="8"/>
        <v>0.16460905349794239</v>
      </c>
      <c r="Q32" s="7">
        <f t="shared" si="8"/>
        <v>0.16460905349794239</v>
      </c>
      <c r="R32" s="7">
        <f t="shared" si="8"/>
        <v>8.77914951989026E-2</v>
      </c>
    </row>
    <row r="33" spans="2:18" x14ac:dyDescent="0.25">
      <c r="C33" t="s">
        <v>38</v>
      </c>
      <c r="D33">
        <v>7</v>
      </c>
    </row>
    <row r="35" spans="2:18" x14ac:dyDescent="0.25">
      <c r="B35" s="4" t="s">
        <v>64</v>
      </c>
      <c r="C35" s="4" t="s">
        <v>57</v>
      </c>
      <c r="D35" s="4" t="s">
        <v>58</v>
      </c>
      <c r="E35" s="4"/>
    </row>
    <row r="36" spans="2:18" x14ac:dyDescent="0.25">
      <c r="B36" s="10" t="s">
        <v>33</v>
      </c>
      <c r="C36" s="10">
        <v>0</v>
      </c>
      <c r="D36" s="11">
        <f>+_xlfn.BINOM.DIST(C36,$D$29,$K$28,0)</f>
        <v>8.77914951989026E-2</v>
      </c>
      <c r="E36" s="4"/>
    </row>
    <row r="37" spans="2:18" x14ac:dyDescent="0.25">
      <c r="B37" s="10" t="s">
        <v>33</v>
      </c>
      <c r="C37" s="10">
        <v>1</v>
      </c>
      <c r="D37" s="11">
        <f>+_xlfn.BINOM.DIST(C37,$D$29,$K$28,0)</f>
        <v>0.32921810699588483</v>
      </c>
      <c r="E37" s="4"/>
      <c r="M37" s="4" t="s">
        <v>51</v>
      </c>
      <c r="N37" s="4" t="s">
        <v>52</v>
      </c>
      <c r="O37" s="4" t="s">
        <v>53</v>
      </c>
      <c r="P37" s="4" t="s">
        <v>54</v>
      </c>
      <c r="Q37" s="4" t="s">
        <v>55</v>
      </c>
      <c r="R37" s="4" t="s">
        <v>56</v>
      </c>
    </row>
    <row r="38" spans="2:18" x14ac:dyDescent="0.25">
      <c r="B38" s="10" t="s">
        <v>33</v>
      </c>
      <c r="C38" s="10">
        <v>2</v>
      </c>
      <c r="D38" s="11">
        <f>+_xlfn.BINOM.DIST(C38,$D$29,$K$28,0)</f>
        <v>0.41152263374485604</v>
      </c>
      <c r="E38" s="4"/>
      <c r="J38" s="4" t="s">
        <v>7</v>
      </c>
      <c r="K38" s="4">
        <f>+COUNTIF($P$3:$P$18,J38)</f>
        <v>8</v>
      </c>
      <c r="L38" s="5">
        <f>+K38/18</f>
        <v>0.44444444444444442</v>
      </c>
      <c r="M38" s="4">
        <v>1</v>
      </c>
      <c r="N38" s="4">
        <v>0</v>
      </c>
      <c r="O38" s="4">
        <v>2</v>
      </c>
      <c r="P38" s="4">
        <v>0</v>
      </c>
      <c r="Q38" s="4">
        <v>1</v>
      </c>
      <c r="R38" s="4">
        <v>0</v>
      </c>
    </row>
    <row r="39" spans="2:18" x14ac:dyDescent="0.25">
      <c r="B39" s="10" t="s">
        <v>33</v>
      </c>
      <c r="C39" s="10">
        <v>3</v>
      </c>
      <c r="D39" s="11">
        <f>+_xlfn.BINOM.DIST(C39,$D$29,$K$28,0)</f>
        <v>0.17146776406035671</v>
      </c>
      <c r="E39" s="4"/>
      <c r="J39" s="4" t="s">
        <v>13</v>
      </c>
      <c r="K39" s="4">
        <f>+COUNTIF($P$3:$P$18,J39)</f>
        <v>4</v>
      </c>
      <c r="L39" s="5">
        <f t="shared" ref="L39:L40" si="9">+K39/18</f>
        <v>0.22222222222222221</v>
      </c>
      <c r="M39" s="4">
        <v>1</v>
      </c>
      <c r="N39" s="4">
        <v>2</v>
      </c>
      <c r="O39" s="4">
        <v>0</v>
      </c>
      <c r="P39" s="4">
        <v>1</v>
      </c>
      <c r="Q39" s="4">
        <v>0</v>
      </c>
      <c r="R39" s="4">
        <v>0</v>
      </c>
    </row>
    <row r="40" spans="2:18" x14ac:dyDescent="0.25">
      <c r="B40" s="12" t="s">
        <v>33</v>
      </c>
      <c r="C40" s="12">
        <v>4</v>
      </c>
      <c r="D40" s="13">
        <f>+_xlfn.BINOM.DIST(C40,D30,$K$28,0)</f>
        <v>9.5259868922420388E-2</v>
      </c>
      <c r="E40" s="4" t="s">
        <v>60</v>
      </c>
      <c r="J40" s="4" t="s">
        <v>5</v>
      </c>
      <c r="K40" s="4">
        <f>+COUNTIF($P$3:$P$18,J40)</f>
        <v>3</v>
      </c>
      <c r="L40" s="5">
        <f t="shared" si="9"/>
        <v>0.16666666666666666</v>
      </c>
      <c r="M40" s="4">
        <v>1</v>
      </c>
      <c r="N40" s="4">
        <v>1</v>
      </c>
      <c r="O40" s="4">
        <v>1</v>
      </c>
      <c r="P40" s="4">
        <v>2</v>
      </c>
      <c r="Q40" s="4">
        <v>2</v>
      </c>
      <c r="R40" s="4">
        <v>3</v>
      </c>
    </row>
    <row r="41" spans="2:18" x14ac:dyDescent="0.25">
      <c r="B41" s="14" t="s">
        <v>33</v>
      </c>
      <c r="C41" s="14">
        <v>5</v>
      </c>
      <c r="D41" s="15">
        <f>+_xlfn.BINOM.DIST(C41,D31,$K$28,0)</f>
        <v>5.2922149401344654E-2</v>
      </c>
      <c r="E41" s="4" t="s">
        <v>61</v>
      </c>
      <c r="M41" s="4"/>
      <c r="N41" s="4"/>
      <c r="O41" s="4"/>
      <c r="P41" s="4"/>
      <c r="Q41" s="4"/>
      <c r="R41" s="4"/>
    </row>
    <row r="42" spans="2:18" x14ac:dyDescent="0.25">
      <c r="B42" s="16" t="s">
        <v>33</v>
      </c>
      <c r="C42" s="16">
        <v>6</v>
      </c>
      <c r="D42" s="17">
        <f>+_xlfn.BINOM.DIST(C42,D32,$K$28,0)</f>
        <v>2.9401194111858153E-2</v>
      </c>
      <c r="E42" s="4" t="s">
        <v>62</v>
      </c>
      <c r="J42" t="s">
        <v>29</v>
      </c>
      <c r="K42">
        <f>+COUNTA(P4:P18)</f>
        <v>15</v>
      </c>
      <c r="M42" s="4">
        <f>SUM(M38:M41)</f>
        <v>3</v>
      </c>
      <c r="N42" s="4">
        <f t="shared" ref="N42" si="10">SUM(N38:N41)</f>
        <v>3</v>
      </c>
      <c r="O42" s="4">
        <f t="shared" ref="O42" si="11">SUM(O38:O41)</f>
        <v>3</v>
      </c>
      <c r="P42" s="4">
        <f t="shared" ref="P42" si="12">SUM(P38:P41)</f>
        <v>3</v>
      </c>
      <c r="Q42" s="4">
        <f t="shared" ref="Q42" si="13">SUM(Q38:Q41)</f>
        <v>3</v>
      </c>
      <c r="R42" s="4">
        <f t="shared" ref="R42" si="14">SUM(R38:R41)</f>
        <v>3</v>
      </c>
    </row>
    <row r="43" spans="2:18" x14ac:dyDescent="0.25">
      <c r="B43" s="18" t="s">
        <v>33</v>
      </c>
      <c r="C43" s="18">
        <v>7</v>
      </c>
      <c r="D43" s="19">
        <f>+_xlfn.BINOM.DIST(C43,D33,$K$28,0)</f>
        <v>1.6333996728810078E-2</v>
      </c>
      <c r="E43" s="4" t="s">
        <v>63</v>
      </c>
      <c r="M43" s="4"/>
      <c r="N43" s="4"/>
      <c r="O43" s="4"/>
      <c r="P43" s="4"/>
      <c r="Q43" s="4"/>
      <c r="R43" s="4"/>
    </row>
    <row r="44" spans="2:18" x14ac:dyDescent="0.25">
      <c r="J44" t="s">
        <v>30</v>
      </c>
      <c r="K44" s="1">
        <f>+(K38+K39)/K42</f>
        <v>0.8</v>
      </c>
      <c r="M44" s="4">
        <f>+FACT(M42)</f>
        <v>6</v>
      </c>
      <c r="N44" s="4">
        <f t="shared" ref="N44:R44" si="15">+FACT(N42)</f>
        <v>6</v>
      </c>
      <c r="O44" s="4">
        <f t="shared" si="15"/>
        <v>6</v>
      </c>
      <c r="P44" s="4">
        <f t="shared" si="15"/>
        <v>6</v>
      </c>
      <c r="Q44" s="4">
        <f t="shared" si="15"/>
        <v>6</v>
      </c>
      <c r="R44" s="4">
        <f t="shared" si="15"/>
        <v>6</v>
      </c>
    </row>
    <row r="45" spans="2:18" x14ac:dyDescent="0.25">
      <c r="M45" s="4">
        <f>+FACT(M38)*FACT(M39)*FACT(M40)</f>
        <v>1</v>
      </c>
      <c r="N45" s="4">
        <f t="shared" ref="N45:R45" si="16">+FACT(N38)*FACT(N39)*FACT(N40)</f>
        <v>2</v>
      </c>
      <c r="O45" s="4">
        <f t="shared" si="16"/>
        <v>2</v>
      </c>
      <c r="P45" s="4">
        <f t="shared" si="16"/>
        <v>2</v>
      </c>
      <c r="Q45" s="4">
        <f t="shared" si="16"/>
        <v>2</v>
      </c>
      <c r="R45" s="4">
        <f t="shared" si="16"/>
        <v>6</v>
      </c>
    </row>
    <row r="46" spans="2:18" x14ac:dyDescent="0.25">
      <c r="C46" t="s">
        <v>31</v>
      </c>
      <c r="M46" s="4"/>
      <c r="N46" s="4"/>
      <c r="O46" s="4"/>
      <c r="P46" s="4"/>
      <c r="Q46" s="4"/>
      <c r="R46" s="4"/>
    </row>
    <row r="47" spans="2:18" x14ac:dyDescent="0.25">
      <c r="C47" t="s">
        <v>32</v>
      </c>
      <c r="D47">
        <v>3</v>
      </c>
      <c r="E47" t="s">
        <v>34</v>
      </c>
      <c r="M47" s="4">
        <f>+M44/M45</f>
        <v>6</v>
      </c>
      <c r="N47" s="4">
        <f t="shared" ref="N47:R47" si="17">+N44/N45</f>
        <v>3</v>
      </c>
      <c r="O47" s="4">
        <f t="shared" si="17"/>
        <v>3</v>
      </c>
      <c r="P47" s="4">
        <f t="shared" si="17"/>
        <v>3</v>
      </c>
      <c r="Q47" s="4">
        <f t="shared" si="17"/>
        <v>3</v>
      </c>
      <c r="R47" s="4">
        <f t="shared" si="17"/>
        <v>1</v>
      </c>
    </row>
    <row r="48" spans="2:18" x14ac:dyDescent="0.25">
      <c r="C48" t="s">
        <v>35</v>
      </c>
      <c r="D48">
        <v>4</v>
      </c>
      <c r="M48" s="7">
        <f>+M47*($L$38^M38*$L$39^M39*$L$40^M40)</f>
        <v>9.8765432098765427E-2</v>
      </c>
      <c r="N48" s="7">
        <f t="shared" ref="N48:R48" si="18">+N47*($L$38^N38*$L$39^N39*$L$40^N40)</f>
        <v>2.4691358024691357E-2</v>
      </c>
      <c r="O48" s="7">
        <f t="shared" si="18"/>
        <v>9.8765432098765427E-2</v>
      </c>
      <c r="P48" s="7">
        <f t="shared" si="18"/>
        <v>1.8518518518518517E-2</v>
      </c>
      <c r="Q48" s="7">
        <f t="shared" si="18"/>
        <v>3.7037037037037035E-2</v>
      </c>
      <c r="R48" s="7">
        <f t="shared" si="18"/>
        <v>4.6296296296296294E-3</v>
      </c>
    </row>
    <row r="49" spans="2:16" x14ac:dyDescent="0.25">
      <c r="C49" t="s">
        <v>36</v>
      </c>
      <c r="D49">
        <v>5</v>
      </c>
    </row>
    <row r="50" spans="2:16" x14ac:dyDescent="0.25">
      <c r="C50" t="s">
        <v>37</v>
      </c>
      <c r="D50">
        <v>6</v>
      </c>
    </row>
    <row r="51" spans="2:16" x14ac:dyDescent="0.25">
      <c r="C51" t="s">
        <v>38</v>
      </c>
      <c r="D51">
        <v>7</v>
      </c>
    </row>
    <row r="53" spans="2:16" x14ac:dyDescent="0.25">
      <c r="B53" s="4" t="s">
        <v>65</v>
      </c>
      <c r="C53" s="4"/>
      <c r="D53" s="4"/>
      <c r="E53" s="4"/>
    </row>
    <row r="54" spans="2:16" ht="14.45" customHeight="1" x14ac:dyDescent="0.25">
      <c r="B54" s="10" t="s">
        <v>33</v>
      </c>
      <c r="C54" s="10">
        <v>0</v>
      </c>
      <c r="D54" s="11">
        <f>+_xlfn.BINOM.DIST(C54,$D$47,$K$44,0)</f>
        <v>7.9999999999999967E-3</v>
      </c>
      <c r="E54" s="4"/>
      <c r="J54" s="25" t="s">
        <v>70</v>
      </c>
      <c r="K54" s="25"/>
      <c r="L54" s="25"/>
      <c r="N54" s="25" t="s">
        <v>71</v>
      </c>
      <c r="O54" s="25"/>
      <c r="P54" s="25"/>
    </row>
    <row r="55" spans="2:16" x14ac:dyDescent="0.25">
      <c r="B55" s="10" t="s">
        <v>33</v>
      </c>
      <c r="C55" s="10">
        <v>1</v>
      </c>
      <c r="D55" s="11">
        <f t="shared" ref="D55" si="19">+_xlfn.BINOM.DIST(C55,$D$47,$K$44,0)</f>
        <v>9.599999999999996E-2</v>
      </c>
      <c r="E55" s="4"/>
      <c r="J55" s="25"/>
      <c r="K55" s="25"/>
      <c r="L55" s="25"/>
      <c r="N55" s="25"/>
      <c r="O55" s="25"/>
      <c r="P55" s="25"/>
    </row>
    <row r="56" spans="2:16" x14ac:dyDescent="0.25">
      <c r="B56" s="10" t="s">
        <v>33</v>
      </c>
      <c r="C56" s="10">
        <v>2</v>
      </c>
      <c r="D56" s="11">
        <f>+_xlfn.BINOM.DIST(C56,$D$47,$K$44,0)</f>
        <v>0.38400000000000001</v>
      </c>
      <c r="E56" s="4"/>
    </row>
    <row r="57" spans="2:16" x14ac:dyDescent="0.25">
      <c r="B57" s="10" t="s">
        <v>33</v>
      </c>
      <c r="C57" s="10">
        <v>3</v>
      </c>
      <c r="D57" s="11">
        <f>+_xlfn.BINOM.DIST(C57,$D$47,$K$44,0)</f>
        <v>0.51200000000000012</v>
      </c>
      <c r="E57" s="4"/>
      <c r="J57" s="4" t="s">
        <v>33</v>
      </c>
      <c r="K57" s="4">
        <v>0</v>
      </c>
      <c r="L57" s="4">
        <f>+_xlfn.POISSON.DIST(K57,$D$23,0)</f>
        <v>0.34799904079225524</v>
      </c>
      <c r="N57" s="4" t="s">
        <v>33</v>
      </c>
      <c r="O57" s="4">
        <v>0</v>
      </c>
      <c r="P57" s="4">
        <f>+_xlfn.POISSON.DIST(O57,$N$19,0)</f>
        <v>0.39324072086859824</v>
      </c>
    </row>
    <row r="58" spans="2:16" x14ac:dyDescent="0.25">
      <c r="B58" s="12" t="s">
        <v>33</v>
      </c>
      <c r="C58" s="12">
        <v>4</v>
      </c>
      <c r="D58" s="13">
        <f>+_xlfn.BINOM.DIST(C58,D48,$K$44,0)</f>
        <v>0.40960000000000008</v>
      </c>
      <c r="E58" s="4" t="s">
        <v>60</v>
      </c>
      <c r="J58" s="4" t="s">
        <v>33</v>
      </c>
      <c r="K58" s="4">
        <v>1</v>
      </c>
      <c r="L58" s="4">
        <f t="shared" ref="L58:L63" si="20">+_xlfn.POISSON.DIST(K58,$D$23,0)</f>
        <v>0.36733232083626943</v>
      </c>
      <c r="N58" s="4" t="s">
        <v>33</v>
      </c>
      <c r="O58" s="4">
        <v>1</v>
      </c>
      <c r="P58" s="4">
        <f t="shared" ref="P58:P64" si="21">+_xlfn.POISSON.DIST(O58,$N$19,0)</f>
        <v>0.36702467281069173</v>
      </c>
    </row>
    <row r="59" spans="2:16" x14ac:dyDescent="0.25">
      <c r="B59" s="14" t="s">
        <v>33</v>
      </c>
      <c r="C59" s="14">
        <v>5</v>
      </c>
      <c r="D59" s="15">
        <f t="shared" ref="D59:D60" si="22">+_xlfn.BINOM.DIST(C59,D49,$K$44,0)</f>
        <v>0.32768000000000008</v>
      </c>
      <c r="E59" s="4" t="s">
        <v>61</v>
      </c>
      <c r="J59" s="4" t="s">
        <v>33</v>
      </c>
      <c r="K59" s="4">
        <v>2</v>
      </c>
      <c r="L59" s="4">
        <f t="shared" si="20"/>
        <v>0.19386983599691995</v>
      </c>
      <c r="N59" s="4" t="s">
        <v>33</v>
      </c>
      <c r="O59" s="4">
        <v>2</v>
      </c>
      <c r="P59" s="4">
        <f t="shared" si="21"/>
        <v>0.17127818064498945</v>
      </c>
    </row>
    <row r="60" spans="2:16" x14ac:dyDescent="0.25">
      <c r="B60" s="16" t="s">
        <v>33</v>
      </c>
      <c r="C60" s="16">
        <v>6</v>
      </c>
      <c r="D60" s="17">
        <f t="shared" si="22"/>
        <v>0.2621440000000001</v>
      </c>
      <c r="E60" s="4" t="s">
        <v>62</v>
      </c>
      <c r="J60" s="4" t="s">
        <v>33</v>
      </c>
      <c r="K60" s="4">
        <v>3</v>
      </c>
      <c r="L60" s="4">
        <f t="shared" si="20"/>
        <v>6.82134608137311E-2</v>
      </c>
      <c r="N60" s="4" t="s">
        <v>33</v>
      </c>
      <c r="O60" s="4">
        <v>3</v>
      </c>
      <c r="P60" s="4">
        <f t="shared" si="21"/>
        <v>5.328654508955228E-2</v>
      </c>
    </row>
    <row r="61" spans="2:16" x14ac:dyDescent="0.25">
      <c r="B61" s="18" t="s">
        <v>33</v>
      </c>
      <c r="C61" s="18">
        <v>7</v>
      </c>
      <c r="D61" s="19">
        <f>+_xlfn.BINOM.DIST(C61,D51,$K$44,0)</f>
        <v>0.20971520000000007</v>
      </c>
      <c r="E61" s="4" t="s">
        <v>63</v>
      </c>
      <c r="J61" s="4" t="s">
        <v>33</v>
      </c>
      <c r="K61" s="4">
        <v>4</v>
      </c>
      <c r="L61" s="4">
        <f t="shared" si="20"/>
        <v>1.8000774381401265E-2</v>
      </c>
      <c r="N61" s="4" t="s">
        <v>33</v>
      </c>
      <c r="O61" s="4">
        <v>4</v>
      </c>
      <c r="P61" s="4">
        <f t="shared" si="21"/>
        <v>1.2433527187562196E-2</v>
      </c>
    </row>
    <row r="62" spans="2:16" x14ac:dyDescent="0.25">
      <c r="J62" s="4" t="s">
        <v>33</v>
      </c>
      <c r="K62" s="4">
        <v>5</v>
      </c>
      <c r="L62" s="4">
        <f t="shared" si="20"/>
        <v>3.8001634805180456E-3</v>
      </c>
      <c r="N62" s="4" t="s">
        <v>33</v>
      </c>
      <c r="O62" s="4">
        <v>5</v>
      </c>
      <c r="P62" s="4">
        <f t="shared" si="21"/>
        <v>2.3209250750116108E-3</v>
      </c>
    </row>
    <row r="63" spans="2:16" x14ac:dyDescent="0.25">
      <c r="J63" s="4" t="s">
        <v>33</v>
      </c>
      <c r="K63" s="4">
        <v>6</v>
      </c>
      <c r="L63" s="4">
        <f t="shared" si="20"/>
        <v>6.6854727898002628E-4</v>
      </c>
      <c r="N63" s="4" t="s">
        <v>33</v>
      </c>
      <c r="O63" s="4">
        <v>6</v>
      </c>
      <c r="P63" s="4">
        <f t="shared" si="21"/>
        <v>3.6103278944625046E-4</v>
      </c>
    </row>
    <row r="64" spans="2:16" x14ac:dyDescent="0.25">
      <c r="J64" s="4" t="s">
        <v>33</v>
      </c>
      <c r="K64" s="4">
        <v>7</v>
      </c>
      <c r="L64" s="4">
        <f>+_xlfn.POISSON.DIST(K64,$D$23,0)</f>
        <v>1.0081268492555968E-4</v>
      </c>
      <c r="N64" s="4" t="s">
        <v>33</v>
      </c>
      <c r="O64" s="4">
        <v>7</v>
      </c>
      <c r="P64" s="23">
        <f t="shared" si="21"/>
        <v>4.8137705259500136E-5</v>
      </c>
    </row>
    <row r="66" spans="6:18" x14ac:dyDescent="0.25">
      <c r="P66" s="4">
        <v>4.7999999999999996E-7</v>
      </c>
    </row>
    <row r="68" spans="6:18" x14ac:dyDescent="0.25">
      <c r="F68">
        <v>4.8779999999999997E-6</v>
      </c>
    </row>
    <row r="79" spans="6:18" x14ac:dyDescent="0.25">
      <c r="M79" s="21" t="s">
        <v>51</v>
      </c>
      <c r="N79" s="4" t="s">
        <v>52</v>
      </c>
      <c r="O79" s="4" t="s">
        <v>53</v>
      </c>
      <c r="P79" s="4" t="s">
        <v>54</v>
      </c>
      <c r="Q79" s="4" t="s">
        <v>55</v>
      </c>
      <c r="R79" s="4" t="s">
        <v>56</v>
      </c>
    </row>
    <row r="80" spans="6:18" x14ac:dyDescent="0.25">
      <c r="L80" s="20" t="s">
        <v>39</v>
      </c>
      <c r="M80" s="21">
        <v>1</v>
      </c>
      <c r="N80" s="4">
        <v>0</v>
      </c>
      <c r="O80" s="4">
        <v>2</v>
      </c>
      <c r="P80" s="4">
        <v>0</v>
      </c>
      <c r="Q80" s="21">
        <v>1</v>
      </c>
      <c r="R80" s="4">
        <v>0</v>
      </c>
    </row>
    <row r="81" spans="12:18" x14ac:dyDescent="0.25">
      <c r="L81" s="20" t="s">
        <v>68</v>
      </c>
      <c r="M81" s="21">
        <v>1</v>
      </c>
      <c r="N81" s="4">
        <v>2</v>
      </c>
      <c r="O81" s="4">
        <v>0</v>
      </c>
      <c r="P81" s="4">
        <v>1</v>
      </c>
      <c r="Q81" s="21">
        <v>0</v>
      </c>
      <c r="R81" s="4">
        <v>0</v>
      </c>
    </row>
    <row r="82" spans="12:18" x14ac:dyDescent="0.25">
      <c r="L82" s="20" t="s">
        <v>69</v>
      </c>
      <c r="M82" s="21">
        <v>1</v>
      </c>
      <c r="N82" s="20">
        <v>1</v>
      </c>
      <c r="O82" s="20">
        <v>1</v>
      </c>
      <c r="P82" s="4">
        <v>2</v>
      </c>
      <c r="Q82" s="21">
        <v>2</v>
      </c>
      <c r="R82" s="4">
        <v>3</v>
      </c>
    </row>
    <row r="83" spans="12:18" ht="30" x14ac:dyDescent="0.25">
      <c r="L83" s="22" t="s">
        <v>66</v>
      </c>
      <c r="M83" s="7">
        <v>0.20576131687242799</v>
      </c>
      <c r="N83" s="7">
        <v>0.102880658436214</v>
      </c>
      <c r="O83" s="7">
        <v>0.102880658436214</v>
      </c>
      <c r="P83" s="7">
        <v>0.16460905349794239</v>
      </c>
      <c r="Q83" s="7">
        <v>0.16460905349794239</v>
      </c>
      <c r="R83" s="7">
        <v>8.77914951989026E-2</v>
      </c>
    </row>
    <row r="84" spans="12:18" ht="45" x14ac:dyDescent="0.25">
      <c r="L84" s="22" t="s">
        <v>67</v>
      </c>
      <c r="M84" s="7">
        <v>9.8765432098765427E-2</v>
      </c>
      <c r="N84" s="7">
        <v>2.4691358024691357E-2</v>
      </c>
      <c r="O84" s="7">
        <v>9.8765432098765427E-2</v>
      </c>
      <c r="P84" s="7">
        <v>1.8518518518518517E-2</v>
      </c>
      <c r="Q84" s="7">
        <v>3.7037037037037035E-2</v>
      </c>
      <c r="R84" s="7">
        <v>4.6296296296296294E-3</v>
      </c>
    </row>
  </sheetData>
  <mergeCells count="4">
    <mergeCell ref="E1:F1"/>
    <mergeCell ref="G1:H1"/>
    <mergeCell ref="J54:L55"/>
    <mergeCell ref="N54:P55"/>
  </mergeCells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Acuna Arias</dc:creator>
  <cp:lastModifiedBy>Edwin Garro</cp:lastModifiedBy>
  <dcterms:created xsi:type="dcterms:W3CDTF">2022-11-25T02:44:57Z</dcterms:created>
  <dcterms:modified xsi:type="dcterms:W3CDTF">2022-11-27T22:11:53Z</dcterms:modified>
</cp:coreProperties>
</file>